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juergen/Library/Mobile Documents/com~apple~CloudDocs/LinkUP/"/>
    </mc:Choice>
  </mc:AlternateContent>
  <xr:revisionPtr revIDLastSave="0" documentId="13_ncr:1_{8054DBB5-E966-854F-8343-FD5CDB33F704}" xr6:coauthVersionLast="47" xr6:coauthVersionMax="47" xr10:uidLastSave="{00000000-0000-0000-0000-000000000000}"/>
  <bookViews>
    <workbookView xWindow="0" yWindow="500" windowWidth="25600" windowHeight="15500" xr2:uid="{E3007A8B-B2E0-6943-96BA-00204F5CEAAB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N9" i="1" l="1"/>
  <c r="N8" i="1"/>
  <c r="N7" i="1"/>
  <c r="N6" i="1"/>
  <c r="M9" i="1"/>
  <c r="M8" i="1"/>
  <c r="M7" i="1"/>
  <c r="M6" i="1"/>
  <c r="C8" i="1" l="1"/>
  <c r="C10" i="1" s="1"/>
  <c r="J13" i="1"/>
  <c r="C13" i="1" l="1"/>
  <c r="C16" i="1" s="1"/>
  <c r="K12" i="1"/>
  <c r="J14" i="1"/>
  <c r="J15" i="1" s="1"/>
  <c r="B34" i="1" l="1"/>
  <c r="L12" i="1"/>
  <c r="L14" i="1" s="1"/>
  <c r="K14" i="1"/>
  <c r="J16" i="1"/>
  <c r="B35" i="1" l="1"/>
  <c r="K15" i="1"/>
  <c r="K16" i="1" s="1"/>
  <c r="L15" i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J17" i="1"/>
  <c r="K17" i="1" l="1"/>
  <c r="L27" i="1"/>
  <c r="J18" i="1"/>
  <c r="K18" i="1" l="1"/>
  <c r="L28" i="1"/>
  <c r="J19" i="1"/>
  <c r="K19" i="1" l="1"/>
  <c r="J20" i="1"/>
  <c r="K20" i="1" l="1"/>
  <c r="J21" i="1"/>
  <c r="K21" i="1" l="1"/>
  <c r="J22" i="1"/>
  <c r="K22" i="1" l="1"/>
  <c r="J23" i="1"/>
  <c r="K23" i="1" l="1"/>
  <c r="J24" i="1"/>
  <c r="K24" i="1" l="1"/>
  <c r="J25" i="1"/>
  <c r="K25" i="1" l="1"/>
  <c r="K27" i="1" s="1"/>
  <c r="K28" i="1" s="1"/>
  <c r="C15" i="1" s="1"/>
  <c r="C17" i="1" l="1"/>
  <c r="B36" i="1"/>
  <c r="B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Jürgen Grabbert</author>
  </authors>
  <commentList>
    <comment ref="C11" authorId="0" shapeId="0" xr:uid="{85079AD5-CDA1-A74C-AA4D-D10F36235949}">
      <text>
        <r>
          <rPr>
            <b/>
            <sz val="10"/>
            <color rgb="FF000000"/>
            <rFont val="Tahoma"/>
            <family val="2"/>
          </rPr>
          <t xml:space="preserve">LinkUP Hinweis: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Die Zahl muss zur richtigen Berechnung im Bereich des obersten Wertes liegen.  ;-)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<sst xmlns="http://schemas.openxmlformats.org/spreadsheetml/2006/main" count="48" uniqueCount="44">
  <si>
    <t>LinkUP</t>
  </si>
  <si>
    <t>www.link-up.cloud</t>
  </si>
  <si>
    <t>Preislevel EA</t>
  </si>
  <si>
    <t>Kosten Monat</t>
  </si>
  <si>
    <t>RollOut Savings</t>
  </si>
  <si>
    <t>E3</t>
  </si>
  <si>
    <t>E5</t>
  </si>
  <si>
    <t>6.000-14.999</t>
  </si>
  <si>
    <t>&gt;15.000</t>
  </si>
  <si>
    <t>M365</t>
  </si>
  <si>
    <t>Preislevel</t>
  </si>
  <si>
    <t>A</t>
  </si>
  <si>
    <t>B</t>
  </si>
  <si>
    <t>C</t>
  </si>
  <si>
    <t>D</t>
  </si>
  <si>
    <t>Preis</t>
  </si>
  <si>
    <t>EA Preis / Monat</t>
  </si>
  <si>
    <t>Kategorie / #Clients</t>
  </si>
  <si>
    <t>RolloutPLan</t>
  </si>
  <si>
    <t>Fischmarkt</t>
  </si>
  <si>
    <t>1. Jahr</t>
  </si>
  <si>
    <t>3D Lizenz Methodik</t>
  </si>
  <si>
    <t>3D Kalkulator M365</t>
  </si>
  <si>
    <t>dann zahlen Sie auch nichts und haben trotzden einen unabhängigen Check unternommen.</t>
  </si>
  <si>
    <t xml:space="preserve">Der Betrag für die RollOut Savings </t>
  </si>
  <si>
    <t>LinkUP SAVINGS</t>
  </si>
  <si>
    <t>Aktuelle Kosten 3 Jahre</t>
  </si>
  <si>
    <t>500-2.399</t>
  </si>
  <si>
    <t>2.400-5.999</t>
  </si>
  <si>
    <t>M365 Paket (inkl. Teams)</t>
  </si>
  <si>
    <t>Anzahl Clients</t>
  </si>
  <si>
    <t xml:space="preserve">Diese Werte basieren auf ein durchschnittliches Verhalten aller Unternehmen </t>
  </si>
  <si>
    <t xml:space="preserve">beim Abschluss eines Enterprise Agreements </t>
  </si>
  <si>
    <t>Entspricht aber aktuell zu über 66% nicht der Nutzung der E3/E5 Pläne in der Cloudstrategie</t>
  </si>
  <si>
    <t>Wir brauchen ca.2- 4 Wochen mit Ihnen zusammen um das rauszubekommen</t>
  </si>
  <si>
    <t>Was kostet das? Wenn sie nicht weinger ausgeben, als das aktuelle Angebot von MS oder LSP</t>
  </si>
  <si>
    <t>Die Summe aus diesem Beispiel:</t>
  </si>
  <si>
    <t>In diesem Beispiel beträgt die Gebühr</t>
  </si>
  <si>
    <t>Auch ein Vergleich Enterprise Agreement mit einem CSP Vertrag abzuschliessen lohnt sich i.d.R.</t>
  </si>
  <si>
    <t>Denn auch hier gibt es keine realen Vergleiche - weder vom CSP noch von Microsoft.</t>
  </si>
  <si>
    <t>Testen Sie LinkUP und lassen Sie uns schauen wie Sie besser und transparenter abholen können</t>
  </si>
  <si>
    <t>Decken wir auf, dass sie wirklich weniger ausgegeben als das aktuelle Angebot/Preisinfo</t>
  </si>
  <si>
    <t>behalten sie 80% vom Ersparten und unsere Gebühr beträgt 20% von dem Betrag den sie weniger ausgeben</t>
  </si>
  <si>
    <t>In Ihrem Beispiel geben sie (Nur 3D LM))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</si>
</sst>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0.00\ &quot;€&quot;"/>
    <numFmt numFmtId="165" formatCode="#,##0.00\ &quot;€&quot;"/>
    <numFmt numFmtId="166" formatCode="#,##0.00\ &quot;€&quot;\ &quot; (20% aus der 3D Lizenz Methodik)&quot;"/>
    <numFmt numFmtId="167" formatCode="#,##0.00\ &quot;€&quot;\ &quot;(bleibt zu 100% bei Ihnen)&quot;"/>
    <numFmt numFmtId="168" formatCode="#,##0.00\ &quot;€&quot;\ &quot; 80% weniger aus - das bleibt Ihnen&quot;"/>
    <numFmt numFmtId="169" formatCode="#,##0.00\ &quot;€&quot;\ &quot;geben Sie konkret weniger aus&quot;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48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72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3" fillId="3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7" fillId="2" borderId="0" xfId="2" applyFont="1" applyFill="1" applyAlignment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164" fontId="12" fillId="2" borderId="0" xfId="1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165" fontId="12" fillId="2" borderId="0" xfId="1" applyNumberFormat="1" applyFont="1" applyFill="1" applyAlignment="1" applyProtection="1">
      <alignment horizontal="right" vertical="center"/>
      <protection hidden="1"/>
    </xf>
    <xf numFmtId="165" fontId="13" fillId="2" borderId="0" xfId="1" applyNumberFormat="1" applyFont="1" applyFill="1" applyAlignment="1" applyProtection="1">
      <alignment horizontal="right" vertical="center"/>
      <protection hidden="1"/>
    </xf>
    <xf numFmtId="0" fontId="0" fillId="2" borderId="0" xfId="0" applyFill="1" applyProtection="1">
      <protection hidden="1"/>
    </xf>
    <xf numFmtId="0" fontId="8" fillId="4" borderId="0" xfId="0" applyFont="1" applyFill="1" applyAlignment="1" applyProtection="1">
      <alignment horizontal="right"/>
      <protection hidden="1"/>
    </xf>
    <xf numFmtId="0" fontId="11" fillId="4" borderId="0" xfId="0" applyFont="1" applyFill="1" applyProtection="1">
      <protection hidden="1"/>
    </xf>
    <xf numFmtId="165" fontId="13" fillId="4" borderId="0" xfId="1" applyNumberFormat="1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12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5" fillId="2" borderId="0" xfId="0" applyFont="1" applyFill="1" applyProtection="1">
      <protection hidden="1"/>
    </xf>
    <xf numFmtId="44" fontId="14" fillId="2" borderId="0" xfId="1" applyFont="1" applyFill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44" fontId="2" fillId="2" borderId="0" xfId="1" applyFont="1" applyFill="1" applyBorder="1" applyAlignment="1" applyProtection="1">
      <alignment horizontal="right"/>
      <protection hidden="1"/>
    </xf>
    <xf numFmtId="164" fontId="2" fillId="2" borderId="0" xfId="0" applyNumberFormat="1" applyFont="1" applyFill="1" applyAlignment="1" applyProtection="1">
      <alignment horizontal="center"/>
      <protection hidden="1"/>
    </xf>
    <xf numFmtId="44" fontId="2" fillId="2" borderId="0" xfId="0" applyNumberFormat="1" applyFont="1" applyFill="1" applyAlignment="1" applyProtection="1">
      <alignment horizontal="center"/>
      <protection hidden="1"/>
    </xf>
    <xf numFmtId="1" fontId="2" fillId="2" borderId="0" xfId="0" applyNumberFormat="1" applyFont="1" applyFill="1" applyProtection="1">
      <protection hidden="1"/>
    </xf>
    <xf numFmtId="44" fontId="2" fillId="2" borderId="0" xfId="1" applyFont="1" applyFill="1" applyProtection="1">
      <protection hidden="1"/>
    </xf>
    <xf numFmtId="44" fontId="2" fillId="2" borderId="0" xfId="1" applyFont="1" applyFill="1" applyAlignment="1" applyProtection="1">
      <alignment horizontal="right"/>
      <protection hidden="1"/>
    </xf>
    <xf numFmtId="44" fontId="2" fillId="2" borderId="0" xfId="0" applyNumberFormat="1" applyFont="1" applyFill="1" applyProtection="1">
      <protection hidden="1"/>
    </xf>
    <xf numFmtId="0" fontId="11" fillId="2" borderId="0" xfId="0" applyFont="1" applyFill="1" applyAlignment="1" applyProtection="1">
      <alignment horizontal="center"/>
      <protection hidden="1"/>
    </xf>
    <xf numFmtId="169" fontId="11" fillId="2" borderId="0" xfId="0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168" fontId="2" fillId="2" borderId="0" xfId="0" applyNumberFormat="1" applyFont="1" applyFill="1" applyAlignment="1" applyProtection="1">
      <alignment horizontal="left"/>
      <protection hidden="1"/>
    </xf>
    <xf numFmtId="166" fontId="2" fillId="2" borderId="0" xfId="0" applyNumberFormat="1" applyFont="1" applyFill="1" applyAlignment="1" applyProtection="1">
      <alignment horizontal="left"/>
      <protection hidden="1"/>
    </xf>
    <xf numFmtId="167" fontId="2" fillId="2" borderId="0" xfId="0" applyNumberFormat="1" applyFont="1" applyFill="1" applyAlignment="1" applyProtection="1">
      <alignment horizontal="left"/>
      <protection hidden="1"/>
    </xf>
    <xf numFmtId="9" fontId="16" fillId="2" borderId="0" xfId="3" applyFont="1" applyFill="1" applyAlignment="1" applyProtection="1">
      <alignment horizontal="left" vertical="center"/>
      <protection hidden="1"/>
    </xf>
    <xf numFmtId="9" fontId="13" fillId="4" borderId="0" xfId="3" applyFont="1" applyFill="1" applyProtection="1">
      <protection hidden="1"/>
    </xf>
  </cellXfs>
  <cellStyles count="4">
    <cellStyle name="Link" xfId="2" builtinId="8"/>
    <cellStyle name="Prozent" xfId="3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microsoft@link-up.cloud?subject=Bitte%20um%20Terminvereinbarun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6</xdr:row>
      <xdr:rowOff>0</xdr:rowOff>
    </xdr:from>
    <xdr:to>
      <xdr:col>3</xdr:col>
      <xdr:colOff>609600</xdr:colOff>
      <xdr:row>7</xdr:row>
      <xdr:rowOff>25400</xdr:rowOff>
    </xdr:to>
    <xdr:sp macro="" textlink="">
      <xdr:nvSpPr>
        <xdr:cNvPr id="2" name="Pfeil nach links 1">
          <a:extLst>
            <a:ext uri="{FF2B5EF4-FFF2-40B4-BE49-F238E27FC236}">
              <a16:creationId xmlns:a16="http://schemas.microsoft.com/office/drawing/2014/main" id="{C3439AB4-C600-8A30-9BF4-73FCDB137972}"/>
            </a:ext>
          </a:extLst>
        </xdr:cNvPr>
        <xdr:cNvSpPr/>
      </xdr:nvSpPr>
      <xdr:spPr>
        <a:xfrm>
          <a:off x="6667500" y="2311400"/>
          <a:ext cx="571500" cy="393700"/>
        </a:xfrm>
        <a:prstGeom prst="leftArrow">
          <a:avLst/>
        </a:prstGeom>
        <a:gradFill flip="none" rotWithShape="1">
          <a:gsLst>
            <a:gs pos="47000">
              <a:srgbClr val="FF0000">
                <a:tint val="660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12700</xdr:colOff>
      <xdr:row>10</xdr:row>
      <xdr:rowOff>0</xdr:rowOff>
    </xdr:from>
    <xdr:to>
      <xdr:col>3</xdr:col>
      <xdr:colOff>584200</xdr:colOff>
      <xdr:row>11</xdr:row>
      <xdr:rowOff>25400</xdr:rowOff>
    </xdr:to>
    <xdr:sp macro="" textlink="">
      <xdr:nvSpPr>
        <xdr:cNvPr id="4" name="Pfeil nach links 3">
          <a:extLst>
            <a:ext uri="{FF2B5EF4-FFF2-40B4-BE49-F238E27FC236}">
              <a16:creationId xmlns:a16="http://schemas.microsoft.com/office/drawing/2014/main" id="{81168033-8263-C74D-9F7A-B42E3BD77F0B}"/>
            </a:ext>
          </a:extLst>
        </xdr:cNvPr>
        <xdr:cNvSpPr/>
      </xdr:nvSpPr>
      <xdr:spPr>
        <a:xfrm>
          <a:off x="6642100" y="3784600"/>
          <a:ext cx="571500" cy="393700"/>
        </a:xfrm>
        <a:prstGeom prst="leftArrow">
          <a:avLst/>
        </a:prstGeom>
        <a:gradFill>
          <a:gsLst>
            <a:gs pos="47000">
              <a:srgbClr val="FF0000">
                <a:tint val="660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25400</xdr:colOff>
      <xdr:row>7</xdr:row>
      <xdr:rowOff>330200</xdr:rowOff>
    </xdr:from>
    <xdr:to>
      <xdr:col>3</xdr:col>
      <xdr:colOff>596900</xdr:colOff>
      <xdr:row>8</xdr:row>
      <xdr:rowOff>355600</xdr:rowOff>
    </xdr:to>
    <xdr:sp macro="" textlink="">
      <xdr:nvSpPr>
        <xdr:cNvPr id="5" name="Pfeil nach links 4">
          <a:extLst>
            <a:ext uri="{FF2B5EF4-FFF2-40B4-BE49-F238E27FC236}">
              <a16:creationId xmlns:a16="http://schemas.microsoft.com/office/drawing/2014/main" id="{EBAD8474-AB7C-5E46-9B32-4AF22DBCAD2F}"/>
            </a:ext>
          </a:extLst>
        </xdr:cNvPr>
        <xdr:cNvSpPr/>
      </xdr:nvSpPr>
      <xdr:spPr>
        <a:xfrm>
          <a:off x="6654800" y="3009900"/>
          <a:ext cx="571500" cy="393700"/>
        </a:xfrm>
        <a:prstGeom prst="leftArrow">
          <a:avLst/>
        </a:prstGeom>
        <a:gradFill>
          <a:gsLst>
            <a:gs pos="47000">
              <a:srgbClr val="FF0000">
                <a:tint val="660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571500</xdr:colOff>
      <xdr:row>17</xdr:row>
      <xdr:rowOff>25400</xdr:rowOff>
    </xdr:to>
    <xdr:sp macro="" textlink="">
      <xdr:nvSpPr>
        <xdr:cNvPr id="6" name="Pfeil nach links 5">
          <a:extLst>
            <a:ext uri="{FF2B5EF4-FFF2-40B4-BE49-F238E27FC236}">
              <a16:creationId xmlns:a16="http://schemas.microsoft.com/office/drawing/2014/main" id="{38BA2274-46A0-2041-8972-898DCF788016}"/>
            </a:ext>
          </a:extLst>
        </xdr:cNvPr>
        <xdr:cNvSpPr/>
      </xdr:nvSpPr>
      <xdr:spPr>
        <a:xfrm>
          <a:off x="6629400" y="5994400"/>
          <a:ext cx="571500" cy="393700"/>
        </a:xfrm>
        <a:prstGeom prst="lef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3</xdr:col>
      <xdr:colOff>697433</xdr:colOff>
      <xdr:row>1</xdr:row>
      <xdr:rowOff>938713</xdr:rowOff>
    </xdr:from>
    <xdr:to>
      <xdr:col>16</xdr:col>
      <xdr:colOff>239288</xdr:colOff>
      <xdr:row>28</xdr:row>
      <xdr:rowOff>125405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F572295-4CC8-575A-757F-578B09CC2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133" y="1268913"/>
          <a:ext cx="9447855" cy="7479792"/>
        </a:xfrm>
        <a:prstGeom prst="rect">
          <a:avLst/>
        </a:prstGeom>
      </xdr:spPr>
    </xdr:pic>
    <xdr:clientData/>
  </xdr:twoCellAnchor>
  <xdr:twoCellAnchor>
    <xdr:from>
      <xdr:col>2</xdr:col>
      <xdr:colOff>1435100</xdr:colOff>
      <xdr:row>18</xdr:row>
      <xdr:rowOff>12700</xdr:rowOff>
    </xdr:from>
    <xdr:to>
      <xdr:col>2</xdr:col>
      <xdr:colOff>2921000</xdr:colOff>
      <xdr:row>19</xdr:row>
      <xdr:rowOff>177800</xdr:rowOff>
    </xdr:to>
    <xdr:sp macro="" textlink="">
      <xdr:nvSpPr>
        <xdr:cNvPr id="7" name="Abgerundetes Rechteck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98014E-7BCC-4486-F126-1C2110A0A4CA}"/>
            </a:ext>
          </a:extLst>
        </xdr:cNvPr>
        <xdr:cNvSpPr/>
      </xdr:nvSpPr>
      <xdr:spPr>
        <a:xfrm>
          <a:off x="4953000" y="6578600"/>
          <a:ext cx="1485900" cy="368300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/>
            <a:t>Bitte</a:t>
          </a:r>
          <a:r>
            <a:rPr lang="de-DE" sz="1600" b="1" baseline="0"/>
            <a:t> Rückruf</a:t>
          </a:r>
          <a:endParaRPr lang="de-DE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link-up.cloud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35D3-4434-D144-89F8-7FAAF3F27CA5}">
  <sheetPr codeName="Tabelle1"/>
  <dimension ref="A1:O37"/>
  <sheetViews>
    <sheetView tabSelected="1" topLeftCell="A2" zoomScaleNormal="100" workbookViewId="0">
      <selection activeCell="C7" sqref="C7"/>
    </sheetView>
  </sheetViews>
  <sheetFormatPr baseColWidth="10" defaultRowHeight="16" x14ac:dyDescent="0.2"/>
  <cols>
    <col min="1" max="1" width="37.33203125" style="3" customWidth="1"/>
    <col min="2" max="2" width="12" style="3" customWidth="1"/>
    <col min="3" max="3" width="40.83203125" style="3" customWidth="1"/>
    <col min="4" max="4" width="10.83203125" style="3"/>
    <col min="5" max="5" width="4" style="3" customWidth="1"/>
    <col min="6" max="6" width="2.6640625" style="3" customWidth="1"/>
    <col min="7" max="7" width="3.6640625" style="3" customWidth="1"/>
    <col min="8" max="10" width="10.83203125" style="3"/>
    <col min="11" max="11" width="16.1640625" style="3" customWidth="1"/>
    <col min="12" max="12" width="16.83203125" style="3" customWidth="1"/>
    <col min="13" max="16384" width="10.83203125" style="3"/>
  </cols>
  <sheetData>
    <row r="1" spans="1:15" ht="26" customHeight="1" x14ac:dyDescent="0.2"/>
    <row r="2" spans="1:15" ht="92" x14ac:dyDescent="1">
      <c r="A2" s="2" t="s">
        <v>0</v>
      </c>
      <c r="C2" s="4" t="s">
        <v>1</v>
      </c>
      <c r="D2" s="4"/>
      <c r="H2" s="32" t="s">
        <v>22</v>
      </c>
      <c r="I2" s="32"/>
      <c r="J2" s="32"/>
      <c r="K2" s="32"/>
      <c r="L2" s="32"/>
      <c r="M2" s="32"/>
      <c r="N2" s="32"/>
      <c r="O2" s="32"/>
    </row>
    <row r="5" spans="1:15" x14ac:dyDescent="0.2">
      <c r="J5" s="3" t="s">
        <v>9</v>
      </c>
      <c r="K5" s="3" t="s">
        <v>10</v>
      </c>
      <c r="L5" s="31" t="s">
        <v>15</v>
      </c>
      <c r="M5" s="31"/>
      <c r="N5" s="31"/>
    </row>
    <row r="6" spans="1:15" x14ac:dyDescent="0.2">
      <c r="J6" s="3" t="s">
        <v>5</v>
      </c>
      <c r="K6" s="20" t="s">
        <v>27</v>
      </c>
      <c r="L6" s="21" t="s">
        <v>11</v>
      </c>
      <c r="M6" s="22">
        <f>35.17+5</f>
        <v>40.17</v>
      </c>
      <c r="N6" s="22">
        <f>56.61+5</f>
        <v>61.61</v>
      </c>
    </row>
    <row r="7" spans="1:15" ht="29" x14ac:dyDescent="0.3">
      <c r="A7" s="5" t="s">
        <v>17</v>
      </c>
      <c r="C7" s="1" t="s">
        <v>7</v>
      </c>
      <c r="D7" s="16"/>
      <c r="J7" s="3" t="s">
        <v>6</v>
      </c>
      <c r="K7" s="20" t="s">
        <v>28</v>
      </c>
      <c r="L7" s="21" t="s">
        <v>12</v>
      </c>
      <c r="M7" s="22">
        <f>32.97+5</f>
        <v>37.97</v>
      </c>
      <c r="N7" s="22">
        <f>53.15+5</f>
        <v>58.15</v>
      </c>
    </row>
    <row r="8" spans="1:15" ht="29" x14ac:dyDescent="0.3">
      <c r="A8" s="5" t="s">
        <v>2</v>
      </c>
      <c r="C8" s="6" t="str">
        <f>IF(C7=K6,"A",(IF(C7=K7,"B",IF(C7=K8,"C",IF(C7=K9,"D","5")))))</f>
        <v>C</v>
      </c>
      <c r="K8" s="20" t="s">
        <v>7</v>
      </c>
      <c r="L8" s="21" t="s">
        <v>13</v>
      </c>
      <c r="M8" s="22">
        <f>31.92+5</f>
        <v>36.92</v>
      </c>
      <c r="N8" s="22">
        <f>51.42+5</f>
        <v>56.42</v>
      </c>
    </row>
    <row r="9" spans="1:15" ht="29" x14ac:dyDescent="0.3">
      <c r="A9" s="5" t="s">
        <v>29</v>
      </c>
      <c r="C9" s="1" t="s">
        <v>5</v>
      </c>
      <c r="D9" s="15"/>
      <c r="K9" s="20" t="s">
        <v>8</v>
      </c>
      <c r="L9" s="21" t="s">
        <v>14</v>
      </c>
      <c r="M9" s="22">
        <f>30.88+5</f>
        <v>35.879999999999995</v>
      </c>
      <c r="N9" s="22">
        <f>49.75+5</f>
        <v>54.75</v>
      </c>
    </row>
    <row r="10" spans="1:15" ht="29" x14ac:dyDescent="0.3">
      <c r="A10" s="5" t="s">
        <v>16</v>
      </c>
      <c r="C10" s="7">
        <f>IF(C9="E3",VLOOKUP(C8,L6:N9,2),IF(C9="E5",VLOOKUP(C8,L6:N10,3)))</f>
        <v>36.92</v>
      </c>
    </row>
    <row r="11" spans="1:15" ht="29" x14ac:dyDescent="0.3">
      <c r="A11" s="5" t="s">
        <v>30</v>
      </c>
      <c r="C11" s="1">
        <v>1000</v>
      </c>
      <c r="D11" s="15"/>
      <c r="K11" s="8" t="s">
        <v>5</v>
      </c>
      <c r="L11" s="8" t="s">
        <v>5</v>
      </c>
    </row>
    <row r="12" spans="1:15" ht="29" x14ac:dyDescent="0.3">
      <c r="A12" s="5" t="s">
        <v>3</v>
      </c>
      <c r="C12" s="9">
        <f>C10*C11</f>
        <v>36920</v>
      </c>
      <c r="K12" s="23">
        <f>C10</f>
        <v>36.92</v>
      </c>
      <c r="L12" s="24">
        <f>K12</f>
        <v>36.92</v>
      </c>
    </row>
    <row r="13" spans="1:15" ht="29" x14ac:dyDescent="0.3">
      <c r="A13" s="12" t="s">
        <v>26</v>
      </c>
      <c r="B13" s="13"/>
      <c r="C13" s="14">
        <f>C12*36</f>
        <v>1329120</v>
      </c>
      <c r="J13" s="3">
        <f>C11</f>
        <v>1000</v>
      </c>
      <c r="K13" s="8" t="s">
        <v>18</v>
      </c>
      <c r="L13" s="8" t="s">
        <v>19</v>
      </c>
    </row>
    <row r="14" spans="1:15" ht="31" customHeight="1" x14ac:dyDescent="0.2">
      <c r="A14" s="17"/>
      <c r="B14" s="18"/>
      <c r="C14" s="19"/>
      <c r="J14" s="25">
        <f>J13/12</f>
        <v>83.333333333333329</v>
      </c>
      <c r="K14" s="26">
        <f>K$12*J14</f>
        <v>3076.6666666666665</v>
      </c>
      <c r="L14" s="26">
        <f>L$12*J13</f>
        <v>36920</v>
      </c>
    </row>
    <row r="15" spans="1:15" ht="29" x14ac:dyDescent="0.3">
      <c r="A15" s="5" t="s">
        <v>4</v>
      </c>
      <c r="C15" s="10">
        <f>ROUND(K28,0)</f>
        <v>203060</v>
      </c>
      <c r="J15" s="25">
        <f>J14</f>
        <v>83.333333333333329</v>
      </c>
      <c r="K15" s="26">
        <f>K$12*J15+K14</f>
        <v>6153.333333333333</v>
      </c>
      <c r="L15" s="26">
        <f>L14</f>
        <v>36920</v>
      </c>
    </row>
    <row r="16" spans="1:15" ht="29" x14ac:dyDescent="0.3">
      <c r="A16" s="5" t="s">
        <v>21</v>
      </c>
      <c r="C16" s="10">
        <f>ROUND((C13*0.35)-(C11*200),0)</f>
        <v>265192</v>
      </c>
      <c r="J16" s="25">
        <f t="shared" ref="J16:J25" si="0">J15</f>
        <v>83.333333333333329</v>
      </c>
      <c r="K16" s="26">
        <f t="shared" ref="K16:K25" si="1">K$12*J16+K15</f>
        <v>9230</v>
      </c>
      <c r="L16" s="26">
        <f t="shared" ref="L16:L25" si="2">L15</f>
        <v>36920</v>
      </c>
    </row>
    <row r="17" spans="1:13" ht="29" x14ac:dyDescent="0.35">
      <c r="A17" s="12" t="s">
        <v>25</v>
      </c>
      <c r="B17" s="37"/>
      <c r="C17" s="14">
        <f>C15+C16</f>
        <v>468252</v>
      </c>
      <c r="J17" s="25">
        <f t="shared" si="0"/>
        <v>83.333333333333329</v>
      </c>
      <c r="K17" s="26">
        <f t="shared" si="1"/>
        <v>12306.666666666666</v>
      </c>
      <c r="L17" s="26">
        <f t="shared" si="2"/>
        <v>36920</v>
      </c>
    </row>
    <row r="18" spans="1:13" x14ac:dyDescent="0.2">
      <c r="J18" s="25">
        <f t="shared" si="0"/>
        <v>83.333333333333329</v>
      </c>
      <c r="K18" s="26">
        <f t="shared" si="1"/>
        <v>15383.333333333332</v>
      </c>
      <c r="L18" s="26">
        <f t="shared" si="2"/>
        <v>36920</v>
      </c>
    </row>
    <row r="19" spans="1:13" x14ac:dyDescent="0.2">
      <c r="B19" s="36"/>
      <c r="C19" s="36"/>
      <c r="J19" s="25">
        <f t="shared" si="0"/>
        <v>83.333333333333329</v>
      </c>
      <c r="K19" s="26">
        <f t="shared" si="1"/>
        <v>18460</v>
      </c>
      <c r="L19" s="26">
        <f t="shared" si="2"/>
        <v>36920</v>
      </c>
    </row>
    <row r="20" spans="1:13" x14ac:dyDescent="0.2">
      <c r="B20" s="36"/>
      <c r="C20" s="36"/>
      <c r="J20" s="25">
        <f t="shared" si="0"/>
        <v>83.333333333333329</v>
      </c>
      <c r="K20" s="26">
        <f t="shared" si="1"/>
        <v>21536.666666666668</v>
      </c>
      <c r="L20" s="26">
        <f t="shared" si="2"/>
        <v>36920</v>
      </c>
    </row>
    <row r="21" spans="1:13" x14ac:dyDescent="0.2">
      <c r="J21" s="25">
        <f t="shared" si="0"/>
        <v>83.333333333333329</v>
      </c>
      <c r="K21" s="26">
        <f t="shared" si="1"/>
        <v>24613.333333333336</v>
      </c>
      <c r="L21" s="26">
        <f t="shared" si="2"/>
        <v>36920</v>
      </c>
    </row>
    <row r="22" spans="1:13" x14ac:dyDescent="0.2">
      <c r="A22" s="3" t="s">
        <v>31</v>
      </c>
      <c r="J22" s="25">
        <f t="shared" si="0"/>
        <v>83.333333333333329</v>
      </c>
      <c r="K22" s="26">
        <f t="shared" si="1"/>
        <v>27690.000000000004</v>
      </c>
      <c r="L22" s="26">
        <f t="shared" si="2"/>
        <v>36920</v>
      </c>
    </row>
    <row r="23" spans="1:13" x14ac:dyDescent="0.2">
      <c r="A23" s="3" t="s">
        <v>32</v>
      </c>
      <c r="J23" s="25">
        <f t="shared" si="0"/>
        <v>83.333333333333329</v>
      </c>
      <c r="K23" s="26">
        <f t="shared" si="1"/>
        <v>30766.666666666672</v>
      </c>
      <c r="L23" s="26">
        <f t="shared" si="2"/>
        <v>36920</v>
      </c>
    </row>
    <row r="24" spans="1:13" x14ac:dyDescent="0.2">
      <c r="A24" s="3" t="s">
        <v>33</v>
      </c>
      <c r="J24" s="25">
        <f t="shared" si="0"/>
        <v>83.333333333333329</v>
      </c>
      <c r="K24" s="26">
        <f t="shared" si="1"/>
        <v>33843.333333333336</v>
      </c>
      <c r="L24" s="26">
        <f t="shared" si="2"/>
        <v>36920</v>
      </c>
    </row>
    <row r="25" spans="1:13" x14ac:dyDescent="0.2">
      <c r="A25" s="3" t="s">
        <v>38</v>
      </c>
      <c r="J25" s="25">
        <f t="shared" si="0"/>
        <v>83.333333333333329</v>
      </c>
      <c r="K25" s="26">
        <f t="shared" si="1"/>
        <v>36920</v>
      </c>
      <c r="L25" s="26">
        <f t="shared" si="2"/>
        <v>36920</v>
      </c>
    </row>
    <row r="26" spans="1:13" x14ac:dyDescent="0.2">
      <c r="A26" s="3" t="s">
        <v>39</v>
      </c>
      <c r="J26" s="25"/>
      <c r="K26" s="26"/>
      <c r="L26" s="26"/>
    </row>
    <row r="27" spans="1:13" x14ac:dyDescent="0.2">
      <c r="A27" s="3" t="s">
        <v>40</v>
      </c>
      <c r="J27" s="3" t="s">
        <v>20</v>
      </c>
      <c r="K27" s="26">
        <f>SUM(K14:K25)</f>
        <v>239980.00000000003</v>
      </c>
      <c r="L27" s="26">
        <f>SUM(L14:L25)</f>
        <v>443040</v>
      </c>
    </row>
    <row r="28" spans="1:13" x14ac:dyDescent="0.2">
      <c r="A28" s="3" t="s">
        <v>34</v>
      </c>
      <c r="K28" s="27">
        <f>L27-K27</f>
        <v>203059.99999999997</v>
      </c>
      <c r="L28" s="28">
        <f>L27*4</f>
        <v>1772160</v>
      </c>
    </row>
    <row r="29" spans="1:13" x14ac:dyDescent="0.2">
      <c r="K29" s="27"/>
      <c r="L29" s="28"/>
    </row>
    <row r="30" spans="1:13" x14ac:dyDescent="0.2">
      <c r="A30" s="3" t="s">
        <v>35</v>
      </c>
      <c r="J30" s="11"/>
      <c r="K30" s="11"/>
      <c r="L30" s="11"/>
      <c r="M30" s="11"/>
    </row>
    <row r="31" spans="1:13" x14ac:dyDescent="0.2">
      <c r="A31" s="3" t="s">
        <v>23</v>
      </c>
    </row>
    <row r="32" spans="1:13" x14ac:dyDescent="0.2">
      <c r="A32" s="3" t="s">
        <v>41</v>
      </c>
    </row>
    <row r="33" spans="1:3" x14ac:dyDescent="0.2">
      <c r="A33" s="3" t="s">
        <v>42</v>
      </c>
    </row>
    <row r="34" spans="1:3" x14ac:dyDescent="0.2">
      <c r="A34" s="8" t="s">
        <v>43</v>
      </c>
      <c r="B34" s="33">
        <f>C16*0.8</f>
        <v>212153.60000000001</v>
      </c>
      <c r="C34" s="33"/>
    </row>
    <row r="35" spans="1:3" x14ac:dyDescent="0.2">
      <c r="A35" s="8" t="s">
        <v>37</v>
      </c>
      <c r="B35" s="34">
        <f>C16-B34</f>
        <v>53038.399999999994</v>
      </c>
      <c r="C35" s="34"/>
    </row>
    <row r="36" spans="1:3" x14ac:dyDescent="0.2">
      <c r="A36" s="8" t="s">
        <v>24</v>
      </c>
      <c r="B36" s="35">
        <f>C15</f>
        <v>203060</v>
      </c>
      <c r="C36" s="35"/>
    </row>
    <row r="37" spans="1:3" x14ac:dyDescent="0.2">
      <c r="A37" s="29" t="s">
        <v>36</v>
      </c>
      <c r="B37" s="30">
        <f>B34+B36</f>
        <v>415213.6</v>
      </c>
      <c r="C37" s="30"/>
    </row>
  </sheetData>
  <sheetProtection algorithmName="SHA-512" hashValue="NnJydUdZD3LNZyW/NFYaqzN5XnZMvQAeoh0FLL0fOrwNQ0z/tS9iBrH+S7SZH7RZ7uf8YgmrByQm22b5gBc6uw==" saltValue="URhd9Zsk+bH+lzs9dF80Zg==" spinCount="100000" sheet="1" objects="1" scenarios="1" selectLockedCells="1"/>
  <mergeCells count="7">
    <mergeCell ref="B37:C37"/>
    <mergeCell ref="L5:N5"/>
    <mergeCell ref="H2:O2"/>
    <mergeCell ref="B34:C34"/>
    <mergeCell ref="B35:C35"/>
    <mergeCell ref="B36:C36"/>
    <mergeCell ref="B19:C20"/>
  </mergeCells>
  <dataValidations count="2">
    <dataValidation type="list" allowBlank="1" showInputMessage="1" showErrorMessage="1" sqref="C7" xr:uid="{F3A5FC77-63F0-794C-A868-67CB5F821CB6}">
      <formula1>$K$6:$K$9</formula1>
    </dataValidation>
    <dataValidation type="list" allowBlank="1" showInputMessage="1" showErrorMessage="1" sqref="C9" xr:uid="{0263C477-6A3E-7D47-83D9-357CC2C8E418}">
      <formula1>$J$6:$J$7</formula1>
    </dataValidation>
  </dataValidations>
  <hyperlinks>
    <hyperlink ref="C2" r:id="rId1" xr:uid="{766E62C3-79C6-514F-A648-7B5B040D0C87}"/>
  </hyperlinks>
  <pageMargins left="0.7" right="0.7" top="0.78740157499999996" bottom="0.78740157499999996" header="0.3" footer="0.3"/>
  <ignoredErrors>
    <ignoredError sqref="K27 K15:K25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3527C-D512-8749-BB58-631EBD5EBB37}">
  <dimension ref="A1"/>
  <sheetViews>
    <sheetView workbookViewId="0">
      <selection activeCell="D23" sqref="D23"/>
    </sheetView>
  </sheetViews>
  <sheetFormatPr baseColWidth="10" defaultRowHeight="16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Grabbert</dc:creator>
  <cp:lastModifiedBy>Jürgen Grabbert</cp:lastModifiedBy>
  <dcterms:created xsi:type="dcterms:W3CDTF">2023-03-16T18:19:50Z</dcterms:created>
  <dcterms:modified xsi:type="dcterms:W3CDTF">2024-09-30T17:33:10Z</dcterms:modified>
</cp:coreProperties>
</file>