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quartier-my.sharepoint.com/personal/george_cloudquartier_onmicrosoft_com/Documents/LinkUP/"/>
    </mc:Choice>
  </mc:AlternateContent>
  <xr:revisionPtr revIDLastSave="1" documentId="8_{70DC60DE-0146-A04D-9EE0-3C9C74B63EE4}" xr6:coauthVersionLast="47" xr6:coauthVersionMax="47" xr10:uidLastSave="{1C88BD98-F1CD-194F-A424-8FC657D2C7BE}"/>
  <bookViews>
    <workbookView xWindow="3420" yWindow="500" windowWidth="25380" windowHeight="16140" xr2:uid="{E3007A8B-B2E0-6943-96BA-00204F5CEAA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0" i="1" s="1"/>
  <c r="C12" i="1" s="1"/>
  <c r="C13" i="1" s="1"/>
  <c r="C14" i="1" s="1"/>
  <c r="J13" i="1"/>
  <c r="C16" i="1" l="1"/>
  <c r="B32" i="1" s="1"/>
  <c r="B33" i="1" s="1"/>
  <c r="K12" i="1"/>
  <c r="J14" i="1"/>
  <c r="J15" i="1"/>
  <c r="L12" i="1" l="1"/>
  <c r="L14" i="1" s="1"/>
  <c r="K14" i="1"/>
  <c r="J16" i="1"/>
  <c r="K15" i="1" l="1"/>
  <c r="K16" i="1" s="1"/>
  <c r="L15" i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J17" i="1"/>
  <c r="K17" i="1" l="1"/>
  <c r="L26" i="1"/>
  <c r="J18" i="1"/>
  <c r="K18" i="1" l="1"/>
  <c r="L27" i="1"/>
  <c r="J19" i="1"/>
  <c r="K19" i="1" l="1"/>
  <c r="J20" i="1"/>
  <c r="K20" i="1" l="1"/>
  <c r="J21" i="1"/>
  <c r="K21" i="1" l="1"/>
  <c r="J22" i="1"/>
  <c r="K22" i="1" l="1"/>
  <c r="J23" i="1"/>
  <c r="K23" i="1" l="1"/>
  <c r="J24" i="1"/>
  <c r="K24" i="1" l="1"/>
  <c r="J25" i="1"/>
  <c r="K25" i="1" l="1"/>
  <c r="K26" i="1" s="1"/>
  <c r="K27" i="1" s="1"/>
  <c r="C15" i="1" s="1"/>
  <c r="C17" i="1" l="1"/>
  <c r="B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Jürgen Grabbert</author>
  </authors>
  <commentList>
    <comment ref="C11" authorId="0" shapeId="0" xr:uid="{85079AD5-CDA1-A74C-AA4D-D10F36235949}">
      <text>
        <r>
          <rPr>
            <b/>
            <sz val="10"/>
            <color rgb="FF000000"/>
            <rFont val="Tahoma"/>
            <family val="2"/>
          </rPr>
          <t xml:space="preserve">LinkUP Hinweis: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Die Zahl muss zur richtigen Berechnung im Bereich des obersten Wertes liegen.  ;-)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<sst xmlns="http://schemas.openxmlformats.org/spreadsheetml/2006/main" count="47" uniqueCount="43">
  <si>
    <t>LinkUP</t>
  </si>
  <si>
    <t>www.link-up.cloud</t>
  </si>
  <si>
    <t>Preislevel EA</t>
  </si>
  <si>
    <t>M365 Paket</t>
  </si>
  <si>
    <t>Anzal Clients</t>
  </si>
  <si>
    <t>Kosten Monat</t>
  </si>
  <si>
    <t>RollOut Savings</t>
  </si>
  <si>
    <t>E3</t>
  </si>
  <si>
    <t>E5</t>
  </si>
  <si>
    <t>6.000-14.999</t>
  </si>
  <si>
    <t>&gt;15.000</t>
  </si>
  <si>
    <t>M365</t>
  </si>
  <si>
    <t>Preislevel</t>
  </si>
  <si>
    <t>A</t>
  </si>
  <si>
    <t>B</t>
  </si>
  <si>
    <t>C</t>
  </si>
  <si>
    <t>D</t>
  </si>
  <si>
    <t>Preis</t>
  </si>
  <si>
    <t>EA Preis / Monat</t>
  </si>
  <si>
    <t>Kategorie / #Clients</t>
  </si>
  <si>
    <t>RolloutPLan</t>
  </si>
  <si>
    <t>Fischmarkt</t>
  </si>
  <si>
    <t>1. Jahr</t>
  </si>
  <si>
    <t>3D Lizenz Methodik</t>
  </si>
  <si>
    <t>Was kostet das? Wenn sie nicht weinger ausgeben, als das aktuelle Angebot</t>
  </si>
  <si>
    <t>3D Kalkulator M365</t>
  </si>
  <si>
    <t xml:space="preserve">Diese Werte basieren auf ein durchschnittliches Verhalten Deutscher Unternehmen </t>
  </si>
  <si>
    <t xml:space="preserve">beim Abschluss eines Enterprise Agreements Das Rollout wird in der Regel </t>
  </si>
  <si>
    <t>im ersten Jahr abgeschlossen. Fast immer die gleichen Produkte (E3/E5) werden gewählt</t>
  </si>
  <si>
    <t>Entspricht aber zu 50% nicht der Nutzung der E3/E5 Pläne in der Cloudstrategie</t>
  </si>
  <si>
    <t>Testen Sie LinkUP und lassen Sie uns schauen ob Sie rausholen können</t>
  </si>
  <si>
    <t>Wir brauchen ca. 4 Wochen mit Ihnen zusammen um das rauszubekommen</t>
  </si>
  <si>
    <t>dann zahlen Sie auch nichts und haben trotzden einen unabhängigen Check unternommen.</t>
  </si>
  <si>
    <t>Decken wir auf, dass wirklich weniger ausgegeben werden muss als das aktuelle Angebot/Preisinfo</t>
  </si>
  <si>
    <t>behalten sie 80% und unsere Gebühr beträgt 20% von dem Betrag den sie weniger ausgeben</t>
  </si>
  <si>
    <t>In ihrrem Beispiel beträgt die Gebühr</t>
  </si>
  <si>
    <t>In Ihrem Beispiel geben sie (Nur 3D)</t>
  </si>
  <si>
    <t xml:space="preserve">Der Betrag für die RollOut Savings </t>
  </si>
  <si>
    <t>LinkUP SAVINGS</t>
  </si>
  <si>
    <t>Aktuelle Kosten 3 Jahre</t>
  </si>
  <si>
    <t>500-2.399</t>
  </si>
  <si>
    <t>2.400-5.999</t>
  </si>
  <si>
    <t>ab April 2023 (ca. + 12,,5%)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</si>
</sst>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\ &quot;€&quot;"/>
    <numFmt numFmtId="165" formatCode="#,##0.00\ &quot;€&quot;"/>
    <numFmt numFmtId="166" formatCode="#,##0.00\ &quot;€&quot;\ &quot; (20% aus der 3D Lizenz Methodik)&quot;"/>
    <numFmt numFmtId="167" formatCode="#,##0.00\ &quot;€&quot;\ &quot;(bleibt zu 100% bei Ihnen)&quot;"/>
    <numFmt numFmtId="168" formatCode="#,##0.00\ &quot;€&quot;\ &quot; 80% weniger aus - das bleibt Ihnen&quot;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4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7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3" fillId="3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7" fillId="2" borderId="0" xfId="2" applyFont="1" applyFill="1" applyAlignment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164" fontId="12" fillId="2" borderId="0" xfId="1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165" fontId="12" fillId="2" borderId="0" xfId="1" applyNumberFormat="1" applyFont="1" applyFill="1" applyAlignment="1" applyProtection="1">
      <alignment horizontal="right" vertical="center"/>
      <protection hidden="1"/>
    </xf>
    <xf numFmtId="165" fontId="13" fillId="2" borderId="0" xfId="1" applyNumberFormat="1" applyFont="1" applyFill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1" fontId="0" fillId="2" borderId="0" xfId="0" applyNumberFormat="1" applyFill="1" applyProtection="1">
      <protection hidden="1"/>
    </xf>
    <xf numFmtId="44" fontId="0" fillId="2" borderId="0" xfId="1" applyFont="1" applyFill="1" applyProtection="1">
      <protection hidden="1"/>
    </xf>
    <xf numFmtId="44" fontId="0" fillId="2" borderId="0" xfId="1" applyFont="1" applyFill="1" applyAlignment="1" applyProtection="1">
      <alignment horizontal="right"/>
      <protection hidden="1"/>
    </xf>
    <xf numFmtId="44" fontId="0" fillId="2" borderId="0" xfId="0" applyNumberFormat="1" applyFill="1" applyProtection="1">
      <protection hidden="1"/>
    </xf>
    <xf numFmtId="44" fontId="0" fillId="2" borderId="0" xfId="1" applyFont="1" applyFill="1" applyBorder="1" applyAlignment="1" applyProtection="1">
      <alignment horizontal="right"/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11" fillId="4" borderId="0" xfId="0" applyFont="1" applyFill="1" applyProtection="1">
      <protection hidden="1"/>
    </xf>
    <xf numFmtId="165" fontId="13" fillId="4" borderId="0" xfId="1" applyNumberFormat="1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44" fontId="0" fillId="2" borderId="0" xfId="0" applyNumberForma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5" fillId="2" borderId="0" xfId="0" applyFont="1" applyFill="1" applyProtection="1">
      <protection hidden="1"/>
    </xf>
    <xf numFmtId="44" fontId="14" fillId="2" borderId="0" xfId="1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168" fontId="2" fillId="2" borderId="0" xfId="0" applyNumberFormat="1" applyFont="1" applyFill="1" applyAlignment="1" applyProtection="1">
      <alignment horizontal="left"/>
      <protection hidden="1"/>
    </xf>
    <xf numFmtId="166" fontId="2" fillId="2" borderId="0" xfId="0" applyNumberFormat="1" applyFont="1" applyFill="1" applyAlignment="1" applyProtection="1">
      <alignment horizontal="left"/>
      <protection hidden="1"/>
    </xf>
    <xf numFmtId="167" fontId="2" fillId="2" borderId="0" xfId="0" applyNumberFormat="1" applyFont="1" applyFill="1" applyAlignment="1" applyProtection="1">
      <alignment horizontal="left"/>
      <protection hidden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microsoft@link-up.cloud?subject=Bitte%20um%20Terminvereinbarun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0</xdr:rowOff>
    </xdr:from>
    <xdr:to>
      <xdr:col>3</xdr:col>
      <xdr:colOff>609600</xdr:colOff>
      <xdr:row>7</xdr:row>
      <xdr:rowOff>25400</xdr:rowOff>
    </xdr:to>
    <xdr:sp macro="" textlink="">
      <xdr:nvSpPr>
        <xdr:cNvPr id="2" name="Pfeil nach links 1">
          <a:extLst>
            <a:ext uri="{FF2B5EF4-FFF2-40B4-BE49-F238E27FC236}">
              <a16:creationId xmlns:a16="http://schemas.microsoft.com/office/drawing/2014/main" id="{C3439AB4-C600-8A30-9BF4-73FCDB137972}"/>
            </a:ext>
          </a:extLst>
        </xdr:cNvPr>
        <xdr:cNvSpPr/>
      </xdr:nvSpPr>
      <xdr:spPr>
        <a:xfrm>
          <a:off x="6667500" y="2311400"/>
          <a:ext cx="571500" cy="393700"/>
        </a:xfrm>
        <a:prstGeom prst="leftArrow">
          <a:avLst/>
        </a:prstGeom>
        <a:gradFill flip="none" rotWithShape="1"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12700</xdr:colOff>
      <xdr:row>10</xdr:row>
      <xdr:rowOff>0</xdr:rowOff>
    </xdr:from>
    <xdr:to>
      <xdr:col>3</xdr:col>
      <xdr:colOff>584200</xdr:colOff>
      <xdr:row>11</xdr:row>
      <xdr:rowOff>25400</xdr:rowOff>
    </xdr:to>
    <xdr:sp macro="" textlink="">
      <xdr:nvSpPr>
        <xdr:cNvPr id="4" name="Pfeil nach links 3">
          <a:extLst>
            <a:ext uri="{FF2B5EF4-FFF2-40B4-BE49-F238E27FC236}">
              <a16:creationId xmlns:a16="http://schemas.microsoft.com/office/drawing/2014/main" id="{81168033-8263-C74D-9F7A-B42E3BD77F0B}"/>
            </a:ext>
          </a:extLst>
        </xdr:cNvPr>
        <xdr:cNvSpPr/>
      </xdr:nvSpPr>
      <xdr:spPr>
        <a:xfrm>
          <a:off x="6642100" y="3784600"/>
          <a:ext cx="571500" cy="393700"/>
        </a:xfrm>
        <a:prstGeom prst="leftArrow">
          <a:avLst/>
        </a:prstGeom>
        <a:gradFill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25400</xdr:colOff>
      <xdr:row>7</xdr:row>
      <xdr:rowOff>330200</xdr:rowOff>
    </xdr:from>
    <xdr:to>
      <xdr:col>3</xdr:col>
      <xdr:colOff>596900</xdr:colOff>
      <xdr:row>8</xdr:row>
      <xdr:rowOff>355600</xdr:rowOff>
    </xdr:to>
    <xdr:sp macro="" textlink="">
      <xdr:nvSpPr>
        <xdr:cNvPr id="5" name="Pfeil nach links 4">
          <a:extLst>
            <a:ext uri="{FF2B5EF4-FFF2-40B4-BE49-F238E27FC236}">
              <a16:creationId xmlns:a16="http://schemas.microsoft.com/office/drawing/2014/main" id="{EBAD8474-AB7C-5E46-9B32-4AF22DBCAD2F}"/>
            </a:ext>
          </a:extLst>
        </xdr:cNvPr>
        <xdr:cNvSpPr/>
      </xdr:nvSpPr>
      <xdr:spPr>
        <a:xfrm>
          <a:off x="6654800" y="3009900"/>
          <a:ext cx="571500" cy="393700"/>
        </a:xfrm>
        <a:prstGeom prst="leftArrow">
          <a:avLst/>
        </a:prstGeom>
        <a:gradFill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571500</xdr:colOff>
      <xdr:row>17</xdr:row>
      <xdr:rowOff>25400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38BA2274-46A0-2041-8972-898DCF788016}"/>
            </a:ext>
          </a:extLst>
        </xdr:cNvPr>
        <xdr:cNvSpPr/>
      </xdr:nvSpPr>
      <xdr:spPr>
        <a:xfrm>
          <a:off x="6629400" y="5994400"/>
          <a:ext cx="571500" cy="393700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468833</xdr:colOff>
      <xdr:row>2</xdr:row>
      <xdr:rowOff>24313</xdr:rowOff>
    </xdr:from>
    <xdr:to>
      <xdr:col>16</xdr:col>
      <xdr:colOff>10688</xdr:colOff>
      <xdr:row>29</xdr:row>
      <xdr:rowOff>176205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F572295-4CC8-575A-757F-578B09CC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233" y="1522913"/>
          <a:ext cx="9447855" cy="7479792"/>
        </a:xfrm>
        <a:prstGeom prst="rect">
          <a:avLst/>
        </a:prstGeom>
      </xdr:spPr>
    </xdr:pic>
    <xdr:clientData/>
  </xdr:twoCellAnchor>
  <xdr:twoCellAnchor>
    <xdr:from>
      <xdr:col>2</xdr:col>
      <xdr:colOff>1435100</xdr:colOff>
      <xdr:row>18</xdr:row>
      <xdr:rowOff>12700</xdr:rowOff>
    </xdr:from>
    <xdr:to>
      <xdr:col>2</xdr:col>
      <xdr:colOff>2921000</xdr:colOff>
      <xdr:row>19</xdr:row>
      <xdr:rowOff>177800</xdr:rowOff>
    </xdr:to>
    <xdr:sp macro="" textlink="">
      <xdr:nvSpPr>
        <xdr:cNvPr id="7" name="Abgerundetes Rechteck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98014E-7BCC-4486-F126-1C2110A0A4CA}"/>
            </a:ext>
          </a:extLst>
        </xdr:cNvPr>
        <xdr:cNvSpPr/>
      </xdr:nvSpPr>
      <xdr:spPr>
        <a:xfrm>
          <a:off x="4953000" y="6578600"/>
          <a:ext cx="1485900" cy="36830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Bitte</a:t>
          </a:r>
          <a:r>
            <a:rPr lang="de-DE" sz="1600" b="1" baseline="0"/>
            <a:t> Rückruf</a:t>
          </a:r>
          <a:endParaRPr lang="de-DE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link-up.cloud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35D3-4434-D144-89F8-7FAAF3F27CA5}">
  <dimension ref="A1:O34"/>
  <sheetViews>
    <sheetView tabSelected="1" zoomScaleNormal="100" workbookViewId="0">
      <selection activeCell="C8" sqref="C8"/>
    </sheetView>
  </sheetViews>
  <sheetFormatPr baseColWidth="10" defaultRowHeight="16" x14ac:dyDescent="0.2"/>
  <cols>
    <col min="1" max="1" width="37.33203125" style="3" customWidth="1"/>
    <col min="2" max="2" width="8.83203125" style="3" customWidth="1"/>
    <col min="3" max="3" width="40.83203125" style="3" customWidth="1"/>
    <col min="4" max="4" width="10.83203125" style="3"/>
    <col min="5" max="5" width="4" style="3" customWidth="1"/>
    <col min="6" max="6" width="2.6640625" style="3" customWidth="1"/>
    <col min="7" max="7" width="3.6640625" style="3" customWidth="1"/>
    <col min="8" max="10" width="10.83203125" style="3"/>
    <col min="11" max="11" width="16.1640625" style="3" customWidth="1"/>
    <col min="12" max="12" width="16.83203125" style="3" customWidth="1"/>
    <col min="13" max="16384" width="10.83203125" style="3"/>
  </cols>
  <sheetData>
    <row r="1" spans="1:15" ht="26" customHeight="1" x14ac:dyDescent="0.2"/>
    <row r="2" spans="1:15" ht="92" x14ac:dyDescent="1">
      <c r="A2" s="2" t="s">
        <v>0</v>
      </c>
      <c r="C2" s="4" t="s">
        <v>1</v>
      </c>
      <c r="D2" s="4"/>
      <c r="H2" s="31" t="s">
        <v>25</v>
      </c>
      <c r="I2" s="31"/>
      <c r="J2" s="31"/>
      <c r="K2" s="31"/>
      <c r="L2" s="31"/>
      <c r="M2" s="31"/>
      <c r="N2" s="31"/>
      <c r="O2" s="31"/>
    </row>
    <row r="4" spans="1:15" x14ac:dyDescent="0.2">
      <c r="I4" s="11"/>
      <c r="J4" s="11"/>
      <c r="K4" s="11"/>
      <c r="L4" s="11"/>
      <c r="M4" s="11"/>
      <c r="N4" s="11"/>
    </row>
    <row r="5" spans="1:15" x14ac:dyDescent="0.2">
      <c r="I5" s="11"/>
      <c r="J5" s="11" t="s">
        <v>11</v>
      </c>
      <c r="K5" s="11" t="s">
        <v>12</v>
      </c>
      <c r="L5" s="30" t="s">
        <v>17</v>
      </c>
      <c r="M5" s="30"/>
      <c r="N5" s="30"/>
    </row>
    <row r="6" spans="1:15" x14ac:dyDescent="0.2">
      <c r="I6" s="11"/>
      <c r="J6" s="11" t="s">
        <v>7</v>
      </c>
      <c r="K6" s="23" t="s">
        <v>40</v>
      </c>
      <c r="L6" s="24" t="s">
        <v>13</v>
      </c>
      <c r="M6" s="16">
        <v>33.99</v>
      </c>
      <c r="N6" s="16">
        <v>53.7</v>
      </c>
    </row>
    <row r="7" spans="1:15" ht="29" x14ac:dyDescent="0.3">
      <c r="A7" s="5" t="s">
        <v>19</v>
      </c>
      <c r="C7" s="1" t="s">
        <v>41</v>
      </c>
      <c r="D7" s="21"/>
      <c r="I7" s="11"/>
      <c r="J7" s="11" t="s">
        <v>8</v>
      </c>
      <c r="K7" s="23" t="s">
        <v>41</v>
      </c>
      <c r="L7" s="24" t="s">
        <v>14</v>
      </c>
      <c r="M7" s="16">
        <v>32.5</v>
      </c>
      <c r="N7" s="16">
        <v>51.5</v>
      </c>
    </row>
    <row r="8" spans="1:15" ht="29" x14ac:dyDescent="0.3">
      <c r="A8" s="5" t="s">
        <v>2</v>
      </c>
      <c r="C8" s="6" t="str">
        <f>IF(C7=K6,"A",(IF(C7=K7,"B",IF(C7=K8,"C",IF(C7=K9,"D","5")))))</f>
        <v>B</v>
      </c>
      <c r="I8" s="11"/>
      <c r="J8" s="11"/>
      <c r="K8" s="23" t="s">
        <v>9</v>
      </c>
      <c r="L8" s="24" t="s">
        <v>15</v>
      </c>
      <c r="M8" s="16">
        <v>31</v>
      </c>
      <c r="N8" s="16">
        <v>49.5</v>
      </c>
    </row>
    <row r="9" spans="1:15" ht="29" x14ac:dyDescent="0.3">
      <c r="A9" s="5" t="s">
        <v>3</v>
      </c>
      <c r="C9" s="1" t="s">
        <v>7</v>
      </c>
      <c r="D9" s="20"/>
      <c r="I9" s="11"/>
      <c r="J9" s="11"/>
      <c r="K9" s="23" t="s">
        <v>10</v>
      </c>
      <c r="L9" s="24" t="s">
        <v>16</v>
      </c>
      <c r="M9" s="16">
        <v>29.88</v>
      </c>
      <c r="N9" s="16">
        <v>47.24</v>
      </c>
    </row>
    <row r="10" spans="1:15" ht="29" x14ac:dyDescent="0.3">
      <c r="A10" s="5" t="s">
        <v>18</v>
      </c>
      <c r="C10" s="7">
        <f>IF(C9="E3",VLOOKUP(C8,L6:N9,2),IF(C9="E5",VLOOKUP(C8,L6:N10,3)))</f>
        <v>32.5</v>
      </c>
      <c r="I10" s="11"/>
      <c r="J10" s="11"/>
      <c r="K10" s="11"/>
      <c r="L10" s="11"/>
      <c r="M10" s="11"/>
      <c r="N10" s="11"/>
    </row>
    <row r="11" spans="1:15" ht="29" x14ac:dyDescent="0.3">
      <c r="A11" s="5" t="s">
        <v>4</v>
      </c>
      <c r="C11" s="1">
        <v>4200</v>
      </c>
      <c r="D11" s="20"/>
      <c r="I11" s="11"/>
      <c r="J11" s="11"/>
      <c r="K11" s="22" t="s">
        <v>7</v>
      </c>
      <c r="L11" s="22" t="s">
        <v>7</v>
      </c>
      <c r="M11" s="11"/>
      <c r="N11" s="11"/>
    </row>
    <row r="12" spans="1:15" ht="29" x14ac:dyDescent="0.3">
      <c r="A12" s="5" t="s">
        <v>5</v>
      </c>
      <c r="C12" s="9">
        <f>C11*C10</f>
        <v>136500</v>
      </c>
      <c r="I12" s="11"/>
      <c r="J12" s="11"/>
      <c r="K12" s="25">
        <f>C10</f>
        <v>32.5</v>
      </c>
      <c r="L12" s="26">
        <f>K12</f>
        <v>32.5</v>
      </c>
      <c r="M12" s="11"/>
      <c r="N12" s="11"/>
    </row>
    <row r="13" spans="1:15" ht="29" x14ac:dyDescent="0.3">
      <c r="A13" s="17" t="s">
        <v>39</v>
      </c>
      <c r="B13" s="18"/>
      <c r="C13" s="19">
        <f>C12*36</f>
        <v>4914000</v>
      </c>
      <c r="I13" s="11"/>
      <c r="J13" s="11">
        <f>C11</f>
        <v>4200</v>
      </c>
      <c r="K13" s="22" t="s">
        <v>20</v>
      </c>
      <c r="L13" s="22" t="s">
        <v>21</v>
      </c>
      <c r="M13" s="11"/>
      <c r="N13" s="11"/>
    </row>
    <row r="14" spans="1:15" ht="31" customHeight="1" x14ac:dyDescent="0.2">
      <c r="A14" s="27" t="s">
        <v>42</v>
      </c>
      <c r="B14" s="28"/>
      <c r="C14" s="29">
        <f>C13*1.125</f>
        <v>5528250</v>
      </c>
      <c r="I14" s="11"/>
      <c r="J14" s="12">
        <f>J13/12</f>
        <v>350</v>
      </c>
      <c r="K14" s="13">
        <f>K$12*J14</f>
        <v>11375</v>
      </c>
      <c r="L14" s="13">
        <f>L$12*J13</f>
        <v>136500</v>
      </c>
      <c r="M14" s="11"/>
      <c r="N14" s="11"/>
    </row>
    <row r="15" spans="1:15" ht="29" x14ac:dyDescent="0.3">
      <c r="A15" s="5" t="s">
        <v>6</v>
      </c>
      <c r="C15" s="10">
        <f>K27</f>
        <v>750750</v>
      </c>
      <c r="I15" s="11"/>
      <c r="J15" s="12">
        <f>J14</f>
        <v>350</v>
      </c>
      <c r="K15" s="13">
        <f>K$12*J15+K14</f>
        <v>22750</v>
      </c>
      <c r="L15" s="13">
        <f>L14</f>
        <v>136500</v>
      </c>
      <c r="M15" s="11"/>
      <c r="N15" s="11"/>
    </row>
    <row r="16" spans="1:15" ht="29" x14ac:dyDescent="0.3">
      <c r="A16" s="5" t="s">
        <v>23</v>
      </c>
      <c r="C16" s="10">
        <f>C13*0.35</f>
        <v>1719900</v>
      </c>
      <c r="I16" s="11"/>
      <c r="J16" s="12">
        <f t="shared" ref="J16:J25" si="0">J15</f>
        <v>350</v>
      </c>
      <c r="K16" s="13">
        <f t="shared" ref="K16:K25" si="1">K$12*J16+K15</f>
        <v>34125</v>
      </c>
      <c r="L16" s="13">
        <f t="shared" ref="L16:L25" si="2">L15</f>
        <v>136500</v>
      </c>
      <c r="M16" s="11"/>
      <c r="N16" s="11"/>
    </row>
    <row r="17" spans="1:14" ht="29" x14ac:dyDescent="0.3">
      <c r="A17" s="17" t="s">
        <v>38</v>
      </c>
      <c r="B17" s="18"/>
      <c r="C17" s="19">
        <f>C15+C16</f>
        <v>2470650</v>
      </c>
      <c r="I17" s="11"/>
      <c r="J17" s="12">
        <f t="shared" si="0"/>
        <v>350</v>
      </c>
      <c r="K17" s="13">
        <f t="shared" si="1"/>
        <v>45500</v>
      </c>
      <c r="L17" s="13">
        <f t="shared" si="2"/>
        <v>136500</v>
      </c>
      <c r="M17" s="11"/>
      <c r="N17" s="11"/>
    </row>
    <row r="18" spans="1:14" x14ac:dyDescent="0.2">
      <c r="I18" s="11"/>
      <c r="J18" s="12">
        <f t="shared" si="0"/>
        <v>350</v>
      </c>
      <c r="K18" s="13">
        <f t="shared" si="1"/>
        <v>56875</v>
      </c>
      <c r="L18" s="13">
        <f t="shared" si="2"/>
        <v>136500</v>
      </c>
      <c r="M18" s="11"/>
      <c r="N18" s="11"/>
    </row>
    <row r="19" spans="1:14" x14ac:dyDescent="0.2">
      <c r="I19" s="11"/>
      <c r="J19" s="12">
        <f t="shared" si="0"/>
        <v>350</v>
      </c>
      <c r="K19" s="13">
        <f t="shared" si="1"/>
        <v>68250</v>
      </c>
      <c r="L19" s="13">
        <f t="shared" si="2"/>
        <v>136500</v>
      </c>
      <c r="M19" s="11"/>
      <c r="N19" s="11"/>
    </row>
    <row r="20" spans="1:14" x14ac:dyDescent="0.2">
      <c r="I20" s="11"/>
      <c r="J20" s="12">
        <f t="shared" si="0"/>
        <v>350</v>
      </c>
      <c r="K20" s="13">
        <f t="shared" si="1"/>
        <v>79625</v>
      </c>
      <c r="L20" s="13">
        <f t="shared" si="2"/>
        <v>136500</v>
      </c>
      <c r="M20" s="11"/>
      <c r="N20" s="11"/>
    </row>
    <row r="21" spans="1:14" x14ac:dyDescent="0.2">
      <c r="J21" s="12">
        <f t="shared" si="0"/>
        <v>350</v>
      </c>
      <c r="K21" s="13">
        <f t="shared" si="1"/>
        <v>91000</v>
      </c>
      <c r="L21" s="13">
        <f t="shared" si="2"/>
        <v>136500</v>
      </c>
      <c r="M21" s="11"/>
    </row>
    <row r="22" spans="1:14" x14ac:dyDescent="0.2">
      <c r="A22" s="3" t="s">
        <v>26</v>
      </c>
      <c r="J22" s="12">
        <f t="shared" si="0"/>
        <v>350</v>
      </c>
      <c r="K22" s="13">
        <f t="shared" si="1"/>
        <v>102375</v>
      </c>
      <c r="L22" s="13">
        <f t="shared" si="2"/>
        <v>136500</v>
      </c>
      <c r="M22" s="11"/>
    </row>
    <row r="23" spans="1:14" x14ac:dyDescent="0.2">
      <c r="A23" s="3" t="s">
        <v>27</v>
      </c>
      <c r="J23" s="12">
        <f t="shared" si="0"/>
        <v>350</v>
      </c>
      <c r="K23" s="13">
        <f t="shared" si="1"/>
        <v>113750</v>
      </c>
      <c r="L23" s="13">
        <f t="shared" si="2"/>
        <v>136500</v>
      </c>
      <c r="M23" s="11"/>
    </row>
    <row r="24" spans="1:14" x14ac:dyDescent="0.2">
      <c r="A24" s="3" t="s">
        <v>28</v>
      </c>
      <c r="J24" s="12">
        <f t="shared" si="0"/>
        <v>350</v>
      </c>
      <c r="K24" s="13">
        <f t="shared" si="1"/>
        <v>125125</v>
      </c>
      <c r="L24" s="13">
        <f t="shared" si="2"/>
        <v>136500</v>
      </c>
      <c r="M24" s="11"/>
    </row>
    <row r="25" spans="1:14" x14ac:dyDescent="0.2">
      <c r="A25" s="3" t="s">
        <v>29</v>
      </c>
      <c r="J25" s="12">
        <f t="shared" si="0"/>
        <v>350</v>
      </c>
      <c r="K25" s="13">
        <f t="shared" si="1"/>
        <v>136500</v>
      </c>
      <c r="L25" s="13">
        <f t="shared" si="2"/>
        <v>136500</v>
      </c>
      <c r="M25" s="11"/>
    </row>
    <row r="26" spans="1:14" x14ac:dyDescent="0.2">
      <c r="A26" s="3" t="s">
        <v>30</v>
      </c>
      <c r="J26" s="11" t="s">
        <v>22</v>
      </c>
      <c r="K26" s="13">
        <f>SUM(K14:K25)</f>
        <v>887250</v>
      </c>
      <c r="L26" s="13">
        <f>SUM(L14:L25)</f>
        <v>1638000</v>
      </c>
      <c r="M26" s="11"/>
    </row>
    <row r="27" spans="1:14" x14ac:dyDescent="0.2">
      <c r="A27" s="3" t="s">
        <v>31</v>
      </c>
      <c r="J27" s="11"/>
      <c r="K27" s="14">
        <f>L26-K26</f>
        <v>750750</v>
      </c>
      <c r="L27" s="15">
        <f>L26*4</f>
        <v>6552000</v>
      </c>
      <c r="M27" s="11"/>
    </row>
    <row r="28" spans="1:14" x14ac:dyDescent="0.2">
      <c r="A28" s="3" t="s">
        <v>24</v>
      </c>
      <c r="J28" s="11"/>
      <c r="K28" s="11"/>
      <c r="L28" s="11"/>
      <c r="M28" s="11"/>
    </row>
    <row r="29" spans="1:14" x14ac:dyDescent="0.2">
      <c r="A29" s="3" t="s">
        <v>32</v>
      </c>
    </row>
    <row r="30" spans="1:14" x14ac:dyDescent="0.2">
      <c r="A30" s="3" t="s">
        <v>33</v>
      </c>
    </row>
    <row r="31" spans="1:14" x14ac:dyDescent="0.2">
      <c r="A31" s="3" t="s">
        <v>34</v>
      </c>
    </row>
    <row r="32" spans="1:14" x14ac:dyDescent="0.2">
      <c r="A32" s="8" t="s">
        <v>36</v>
      </c>
      <c r="B32" s="32">
        <f>C16*0.8</f>
        <v>1375920</v>
      </c>
      <c r="C32" s="32"/>
    </row>
    <row r="33" spans="1:3" x14ac:dyDescent="0.2">
      <c r="A33" s="8" t="s">
        <v>35</v>
      </c>
      <c r="B33" s="33">
        <f>C16-B32</f>
        <v>343980</v>
      </c>
      <c r="C33" s="33"/>
    </row>
    <row r="34" spans="1:3" x14ac:dyDescent="0.2">
      <c r="A34" s="8" t="s">
        <v>37</v>
      </c>
      <c r="B34" s="34">
        <f>C15</f>
        <v>750750</v>
      </c>
      <c r="C34" s="34"/>
    </row>
  </sheetData>
  <sheetProtection algorithmName="SHA-512" hashValue="K9Vbo9htg6hY5MV4AEef3uzaZIUDUAgLsUh3jQuLx7w4v4L7uZhtrp6rTrh8Zzbr7Zg30Fq7/EpLpfLwZJI3cg==" saltValue="QtUJ9JTcWhSbavdDeXFQbA==" spinCount="100000" sheet="1" objects="1" scenarios="1"/>
  <mergeCells count="5">
    <mergeCell ref="L5:N5"/>
    <mergeCell ref="H2:O2"/>
    <mergeCell ref="B32:C32"/>
    <mergeCell ref="B33:C33"/>
    <mergeCell ref="B34:C34"/>
  </mergeCells>
  <dataValidations count="2">
    <dataValidation type="list" allowBlank="1" showInputMessage="1" showErrorMessage="1" sqref="C7" xr:uid="{F3A5FC77-63F0-794C-A868-67CB5F821CB6}">
      <formula1>$K$6:$K$9</formula1>
    </dataValidation>
    <dataValidation type="list" allowBlank="1" showInputMessage="1" showErrorMessage="1" sqref="C9" xr:uid="{0263C477-6A3E-7D47-83D9-357CC2C8E418}">
      <formula1>$J$6:$J$7</formula1>
    </dataValidation>
  </dataValidations>
  <hyperlinks>
    <hyperlink ref="C2" r:id="rId1" xr:uid="{766E62C3-79C6-514F-A648-7B5B040D0C87}"/>
  </hyperlinks>
  <pageMargins left="0.7" right="0.7" top="0.78740157499999996" bottom="0.78740157499999996" header="0.3" footer="0.3"/>
  <ignoredErrors>
    <ignoredError sqref="K15:K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Grabbert</dc:creator>
  <cp:lastModifiedBy>Jürgen Grabbert</cp:lastModifiedBy>
  <dcterms:created xsi:type="dcterms:W3CDTF">2023-03-16T18:19:50Z</dcterms:created>
  <dcterms:modified xsi:type="dcterms:W3CDTF">2023-03-22T12:07:14Z</dcterms:modified>
</cp:coreProperties>
</file>